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d770051-my.sharepoint.com/personal/pmantinan_bcyl_com_ar/Documents/Escritorio/Desktop/Proyectos BCyl/Urquiza/FOCEM/EJECUCIÓN/ENVIO DOC A FOCEM 1 DESEMBOLSO/POG - POA 24 y PA/"/>
    </mc:Choice>
  </mc:AlternateContent>
  <xr:revisionPtr revIDLastSave="4" documentId="14_{328F66EB-8858-44C5-9C69-EBA67725F041}" xr6:coauthVersionLast="36" xr6:coauthVersionMax="36" xr10:uidLastSave="{91A3C0C8-A374-4B9E-AF4C-ADCB19D182E0}"/>
  <bookViews>
    <workbookView xWindow="0" yWindow="0" windowWidth="20490" windowHeight="7650" tabRatio="717" xr2:uid="{00000000-000D-0000-FFFF-FFFF00000000}"/>
  </bookViews>
  <sheets>
    <sheet name="PAC 2024" sheetId="146" r:id="rId1"/>
  </sheets>
  <definedNames>
    <definedName name="_xlnm.Print_Area" localSheetId="0">'PAC 2024'!$B$1:$M$40</definedName>
  </definedNames>
  <calcPr calcId="191029"/>
</workbook>
</file>

<file path=xl/calcChain.xml><?xml version="1.0" encoding="utf-8"?>
<calcChain xmlns="http://schemas.openxmlformats.org/spreadsheetml/2006/main">
  <c r="H29" i="146" l="1"/>
  <c r="J34" i="146"/>
  <c r="H34" i="146"/>
  <c r="J13" i="146"/>
  <c r="I13" i="146"/>
  <c r="H13" i="146"/>
  <c r="H39" i="146" l="1"/>
  <c r="G40" i="146" l="1"/>
  <c r="F40" i="146"/>
  <c r="J39" i="146"/>
  <c r="I39" i="146"/>
  <c r="G38" i="146"/>
  <c r="F38" i="146" s="1"/>
  <c r="G37" i="146"/>
  <c r="F37" i="146" s="1"/>
  <c r="G36" i="146"/>
  <c r="F36" i="146" s="1"/>
  <c r="G35" i="146"/>
  <c r="F35" i="146" s="1"/>
  <c r="I34" i="146"/>
  <c r="G33" i="146"/>
  <c r="G32" i="146"/>
  <c r="F32" i="146" s="1"/>
  <c r="G31" i="146"/>
  <c r="F31" i="146" s="1"/>
  <c r="G30" i="146"/>
  <c r="F30" i="146" s="1"/>
  <c r="G29" i="146"/>
  <c r="F29" i="146" s="1"/>
  <c r="G28" i="146"/>
  <c r="F28" i="146"/>
  <c r="J27" i="146"/>
  <c r="I27" i="146"/>
  <c r="H27" i="146"/>
  <c r="G26" i="146"/>
  <c r="G25" i="146"/>
  <c r="G24" i="146"/>
  <c r="B24" i="146"/>
  <c r="J23" i="146"/>
  <c r="I23" i="146"/>
  <c r="H23" i="146"/>
  <c r="G22" i="146"/>
  <c r="G23" i="146" s="1"/>
  <c r="G21" i="146"/>
  <c r="F21" i="146" s="1"/>
  <c r="G20" i="146"/>
  <c r="F20" i="146" s="1"/>
  <c r="B20" i="146"/>
  <c r="G19" i="146"/>
  <c r="F19" i="146" s="1"/>
  <c r="J18" i="146"/>
  <c r="I18" i="146"/>
  <c r="H18" i="146"/>
  <c r="G17" i="146"/>
  <c r="F17" i="146" s="1"/>
  <c r="G16" i="146"/>
  <c r="F16" i="146" s="1"/>
  <c r="G15" i="146"/>
  <c r="F15" i="146" s="1"/>
  <c r="G14" i="146"/>
  <c r="F14" i="146" s="1"/>
  <c r="G12" i="146"/>
  <c r="F12" i="146" s="1"/>
  <c r="G11" i="146"/>
  <c r="F11" i="146"/>
  <c r="G10" i="146"/>
  <c r="F10" i="146" s="1"/>
  <c r="G9" i="146"/>
  <c r="F9" i="146" s="1"/>
  <c r="G8" i="146"/>
  <c r="F8" i="146" l="1"/>
  <c r="G13" i="146"/>
  <c r="G27" i="146"/>
  <c r="G34" i="146"/>
  <c r="F33" i="146"/>
  <c r="G39" i="146"/>
  <c r="G18" i="146"/>
  <c r="F22" i="146"/>
</calcChain>
</file>

<file path=xl/sharedStrings.xml><?xml version="1.0" encoding="utf-8"?>
<sst xmlns="http://schemas.openxmlformats.org/spreadsheetml/2006/main" count="111" uniqueCount="70">
  <si>
    <t>FOCEM</t>
  </si>
  <si>
    <t>TOTAL</t>
  </si>
  <si>
    <t>N°</t>
  </si>
  <si>
    <t>Mejoramiento</t>
  </si>
  <si>
    <t>Tramo vía Villaguay E (km279,112) - Clara (Km296,924)</t>
  </si>
  <si>
    <t>Yuquerí (Km 381,800) - Concordia (Km 394,381)</t>
  </si>
  <si>
    <t>Dominguez (267,903)-Villaguay E (Km 279,112)</t>
  </si>
  <si>
    <t>309,416 - 321,908</t>
  </si>
  <si>
    <t>321,908 - S.Salvador (km 334,400)</t>
  </si>
  <si>
    <t xml:space="preserve">S.Salvador(Km 334,400) - Gral.Campos (Km 349,430) </t>
  </si>
  <si>
    <t>Gral.Campos (Km 349,430) - Yerua (Km 364,522)</t>
  </si>
  <si>
    <t>Virasoro (Km 490,0) - Km 508,0</t>
  </si>
  <si>
    <t>Km 508,0 - Apóstoles (Km 525,877)</t>
  </si>
  <si>
    <t>Km 569 -(Km 584,0)</t>
  </si>
  <si>
    <t>Km 584,0 - Eje Puente Int. (Km 599,366)</t>
  </si>
  <si>
    <t>Descipción</t>
  </si>
  <si>
    <t>Durmientes Q°C°</t>
  </si>
  <si>
    <t>Durmientes Q°B°</t>
  </si>
  <si>
    <t>Tirafondo A0</t>
  </si>
  <si>
    <t>Tirafondo B0</t>
  </si>
  <si>
    <t>Clepes</t>
  </si>
  <si>
    <t>Traslado de rieles</t>
  </si>
  <si>
    <t>Balasto</t>
  </si>
  <si>
    <t>M. Liviano</t>
  </si>
  <si>
    <t>PLAN DE ADQUSICIONES COF: 03-23</t>
  </si>
  <si>
    <t>PROYECTO "OBRAS PRIORITARIAS DE RECUPERACIÓN DE INFRAESTRUCTURA DE LA LÍNEA URQUIZA</t>
  </si>
  <si>
    <t>ANEXO I</t>
  </si>
  <si>
    <t>ORGANISMO EJECUTOR: TRENES ARGENTINOS CARGAS - TAC</t>
  </si>
  <si>
    <t>Componente/Actividad</t>
  </si>
  <si>
    <t xml:space="preserve">Cantidad </t>
  </si>
  <si>
    <t>Costo
 Unitario</t>
  </si>
  <si>
    <t>Monto total
Total</t>
  </si>
  <si>
    <t>CLE</t>
  </si>
  <si>
    <t>CLNE</t>
  </si>
  <si>
    <t>Modalidad
Compra</t>
  </si>
  <si>
    <t>Fecha</t>
  </si>
  <si>
    <t>Estado Situación</t>
  </si>
  <si>
    <t>Comentarios</t>
  </si>
  <si>
    <t>Tramo vía  Pte Internac. 3,994 Km</t>
  </si>
  <si>
    <t>Licitación
Pública
Internacional</t>
  </si>
  <si>
    <t>Confección de 
Pliegos</t>
  </si>
  <si>
    <t>Intervención en el Puente de Paso de los Libres</t>
  </si>
  <si>
    <t>Const. Puente</t>
  </si>
  <si>
    <t>intervención en infraestructura de vía del puente</t>
  </si>
  <si>
    <t>Mejto. Obra de Arte</t>
  </si>
  <si>
    <t>Tramo Clara (Km 296,924) -(Km 309,416)</t>
  </si>
  <si>
    <t>Tramo (Km 253,9) - Domimguez (Km 267,900)</t>
  </si>
  <si>
    <t>Reparción de un tramo de 12  m - Puente A. Canarias</t>
  </si>
  <si>
    <t>Puente Metálico</t>
  </si>
  <si>
    <t>1° Semestre 2024</t>
  </si>
  <si>
    <t>Mejoramiento/M.Liviano</t>
  </si>
  <si>
    <t>Licitación Pública
Internacional</t>
  </si>
  <si>
    <t>Durmientes Q°C° PaN</t>
  </si>
  <si>
    <t>Licitación Pública
lnternacional</t>
  </si>
  <si>
    <t>Licitación Pública
 Internacional</t>
  </si>
  <si>
    <t>Tramo Yerua (Km 364,522)  -Yuquerí (Km 381,800)</t>
  </si>
  <si>
    <t>Licitación 
Pública
Internacional</t>
  </si>
  <si>
    <t>Auditoria Externa</t>
  </si>
  <si>
    <t>Servicios</t>
  </si>
  <si>
    <t>Bienes</t>
  </si>
  <si>
    <t>obras</t>
  </si>
  <si>
    <t>Licitación Pública Internacional</t>
  </si>
  <si>
    <t>2° Semestre 2024</t>
  </si>
  <si>
    <t>Licitación Pública lnternacional</t>
  </si>
  <si>
    <t>1° Semestre 2026</t>
  </si>
  <si>
    <t>1° Semestre 2025</t>
  </si>
  <si>
    <t>2° Semestre 2025</t>
  </si>
  <si>
    <t>Confección 
de Pliegos</t>
  </si>
  <si>
    <t>VERSION N° 2</t>
  </si>
  <si>
    <t>1° Semestre 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</si>
</sst>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[$€-2]\ * #,##0.00_ ;_ [$€-2]\ * \-#,##0.00_ ;_ [$€-2]\ * &quot;-&quot;??_ "/>
    <numFmt numFmtId="168" formatCode="[$USD]\ #,##0"/>
    <numFmt numFmtId="169" formatCode="#,##0_ ;\-#,##0\ "/>
    <numFmt numFmtId="170" formatCode="[$USD]\ #,##0.00"/>
    <numFmt numFmtId="176" formatCode="#,##0.000"/>
    <numFmt numFmtId="177" formatCode="#,##0.0000"/>
    <numFmt numFmtId="178" formatCode="[$USD]\ #,##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  <scheme val="minor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7" fillId="0" borderId="0" applyFont="0" applyFill="0" applyBorder="0" applyAlignment="0" applyProtection="0"/>
    <xf numFmtId="0" fontId="2" fillId="0" borderId="0"/>
    <xf numFmtId="0" fontId="7" fillId="0" borderId="0"/>
    <xf numFmtId="43" fontId="9" fillId="0" borderId="0" applyFont="0" applyFill="0" applyBorder="0" applyAlignment="0" applyProtection="0"/>
    <xf numFmtId="0" fontId="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87">
    <xf numFmtId="0" fontId="0" fillId="0" borderId="0" xfId="0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9" fontId="13" fillId="0" borderId="0" xfId="11" applyFont="1" applyAlignment="1">
      <alignment horizontal="center" vertical="center"/>
    </xf>
    <xf numFmtId="0" fontId="12" fillId="0" borderId="0" xfId="0" applyFont="1"/>
    <xf numFmtId="44" fontId="13" fillId="0" borderId="0" xfId="1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 wrapText="1"/>
    </xf>
    <xf numFmtId="168" fontId="10" fillId="0" borderId="7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68" fontId="10" fillId="0" borderId="3" xfId="0" applyNumberFormat="1" applyFont="1" applyFill="1" applyBorder="1" applyAlignment="1">
      <alignment horizontal="center" vertical="center" wrapText="1"/>
    </xf>
    <xf numFmtId="168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168" fontId="10" fillId="0" borderId="30" xfId="0" applyNumberFormat="1" applyFont="1" applyFill="1" applyBorder="1" applyAlignment="1">
      <alignment horizontal="center" vertical="center" wrapText="1"/>
    </xf>
    <xf numFmtId="168" fontId="16" fillId="0" borderId="22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168" fontId="16" fillId="0" borderId="6" xfId="0" applyNumberFormat="1" applyFont="1" applyFill="1" applyBorder="1" applyAlignment="1">
      <alignment horizontal="center" vertical="center" wrapText="1"/>
    </xf>
    <xf numFmtId="168" fontId="16" fillId="0" borderId="34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0" fontId="8" fillId="0" borderId="7" xfId="0" applyFont="1" applyFill="1" applyBorder="1" applyAlignment="1">
      <alignment horizontal="center"/>
    </xf>
    <xf numFmtId="169" fontId="8" fillId="0" borderId="7" xfId="8" applyNumberFormat="1" applyFont="1" applyFill="1" applyBorder="1" applyAlignment="1">
      <alignment horizontal="center"/>
    </xf>
    <xf numFmtId="168" fontId="8" fillId="0" borderId="7" xfId="0" applyNumberFormat="1" applyFont="1" applyFill="1" applyBorder="1" applyAlignment="1">
      <alignment horizontal="center"/>
    </xf>
    <xf numFmtId="44" fontId="13" fillId="0" borderId="0" xfId="10" applyFont="1"/>
    <xf numFmtId="0" fontId="8" fillId="0" borderId="3" xfId="0" applyFont="1" applyFill="1" applyBorder="1" applyAlignment="1">
      <alignment horizontal="center"/>
    </xf>
    <xf numFmtId="169" fontId="8" fillId="0" borderId="3" xfId="8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9" fontId="8" fillId="0" borderId="1" xfId="8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/>
    </xf>
    <xf numFmtId="168" fontId="13" fillId="0" borderId="0" xfId="0" applyNumberFormat="1" applyFont="1"/>
    <xf numFmtId="168" fontId="12" fillId="0" borderId="22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168" fontId="10" fillId="0" borderId="16" xfId="0" applyNumberFormat="1" applyFont="1" applyFill="1" applyBorder="1" applyAlignment="1">
      <alignment horizontal="center" vertical="center"/>
    </xf>
    <xf numFmtId="168" fontId="16" fillId="0" borderId="13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168" fontId="10" fillId="0" borderId="7" xfId="0" applyNumberFormat="1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168" fontId="13" fillId="0" borderId="0" xfId="0" applyNumberFormat="1" applyFont="1" applyFill="1"/>
    <xf numFmtId="43" fontId="13" fillId="0" borderId="0" xfId="8" applyFont="1" applyAlignment="1">
      <alignment horizontal="center"/>
    </xf>
    <xf numFmtId="168" fontId="13" fillId="0" borderId="0" xfId="0" applyNumberFormat="1" applyFont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168" fontId="16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168" fontId="10" fillId="0" borderId="3" xfId="0" applyNumberFormat="1" applyFont="1" applyFill="1" applyBorder="1" applyAlignment="1">
      <alignment horizontal="center"/>
    </xf>
    <xf numFmtId="168" fontId="16" fillId="0" borderId="22" xfId="0" applyNumberFormat="1" applyFont="1" applyFill="1" applyBorder="1" applyAlignment="1">
      <alignment horizontal="center" vertical="center"/>
    </xf>
    <xf numFmtId="168" fontId="16" fillId="0" borderId="23" xfId="0" applyNumberFormat="1" applyFont="1" applyFill="1" applyBorder="1" applyAlignment="1">
      <alignment horizontal="center" vertical="center" wrapText="1"/>
    </xf>
    <xf numFmtId="168" fontId="16" fillId="0" borderId="23" xfId="0" applyNumberFormat="1" applyFont="1" applyFill="1" applyBorder="1" applyAlignment="1">
      <alignment horizontal="center" vertical="center"/>
    </xf>
    <xf numFmtId="168" fontId="8" fillId="0" borderId="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168" fontId="16" fillId="0" borderId="1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8" fontId="12" fillId="0" borderId="3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170" fontId="10" fillId="0" borderId="1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68" fontId="16" fillId="0" borderId="32" xfId="0" applyNumberFormat="1" applyFont="1" applyFill="1" applyBorder="1" applyAlignment="1">
      <alignment horizontal="center"/>
    </xf>
    <xf numFmtId="168" fontId="16" fillId="0" borderId="6" xfId="0" applyNumberFormat="1" applyFont="1" applyFill="1" applyBorder="1" applyAlignment="1">
      <alignment horizontal="center"/>
    </xf>
    <xf numFmtId="168" fontId="16" fillId="0" borderId="34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170" fontId="8" fillId="0" borderId="3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/>
    <xf numFmtId="0" fontId="8" fillId="0" borderId="30" xfId="0" applyFont="1" applyFill="1" applyBorder="1" applyAlignment="1"/>
    <xf numFmtId="0" fontId="13" fillId="0" borderId="2" xfId="0" applyFont="1" applyFill="1" applyBorder="1"/>
    <xf numFmtId="0" fontId="13" fillId="0" borderId="15" xfId="0" applyFont="1" applyFill="1" applyBorder="1"/>
    <xf numFmtId="168" fontId="16" fillId="0" borderId="32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168" fontId="16" fillId="0" borderId="13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Fill="1"/>
    <xf numFmtId="4" fontId="13" fillId="0" borderId="0" xfId="0" applyNumberFormat="1" applyFont="1"/>
    <xf numFmtId="4" fontId="13" fillId="0" borderId="0" xfId="8" applyNumberFormat="1" applyFont="1"/>
    <xf numFmtId="4" fontId="13" fillId="0" borderId="0" xfId="10" applyNumberFormat="1" applyFont="1"/>
    <xf numFmtId="4" fontId="17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13" fillId="0" borderId="0" xfId="8" applyNumberFormat="1" applyFont="1" applyAlignment="1">
      <alignment horizontal="center" vertical="center"/>
    </xf>
    <xf numFmtId="177" fontId="17" fillId="0" borderId="0" xfId="0" applyNumberFormat="1" applyFont="1" applyAlignment="1">
      <alignment horizontal="center"/>
    </xf>
    <xf numFmtId="168" fontId="16" fillId="0" borderId="23" xfId="0" applyNumberFormat="1" applyFont="1" applyFill="1" applyBorder="1" applyAlignment="1">
      <alignment horizontal="center"/>
    </xf>
    <xf numFmtId="170" fontId="13" fillId="0" borderId="0" xfId="0" applyNumberFormat="1" applyFont="1"/>
    <xf numFmtId="178" fontId="13" fillId="0" borderId="0" xfId="0" applyNumberFormat="1" applyFont="1"/>
    <xf numFmtId="0" fontId="13" fillId="0" borderId="3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</cellXfs>
  <cellStyles count="12">
    <cellStyle name="Euro" xfId="5" xr:uid="{00000000-0005-0000-0000-000000000000}"/>
    <cellStyle name="Millares" xfId="8" builtinId="3"/>
    <cellStyle name="Moneda" xfId="10" builtinId="4"/>
    <cellStyle name="Normal" xfId="0" builtinId="0"/>
    <cellStyle name="Normal 2" xfId="3" xr:uid="{00000000-0005-0000-0000-000004000000}"/>
    <cellStyle name="Normal 3" xfId="1" xr:uid="{00000000-0005-0000-0000-000005000000}"/>
    <cellStyle name="Normal 3 2" xfId="2" xr:uid="{00000000-0005-0000-0000-000006000000}"/>
    <cellStyle name="Normal 4" xfId="4" xr:uid="{00000000-0005-0000-0000-000007000000}"/>
    <cellStyle name="Normal 4 2" xfId="6" xr:uid="{00000000-0005-0000-0000-000008000000}"/>
    <cellStyle name="Normal 5" xfId="7" xr:uid="{00000000-0005-0000-0000-000009000000}"/>
    <cellStyle name="Normal 6" xfId="9" xr:uid="{00000000-0005-0000-0000-00000A000000}"/>
    <cellStyle name="Porcentaje" xfId="11" builtinId="5"/>
  </cellStyles>
  <dxfs count="0"/>
  <tableStyles count="0" defaultTableStyle="TableStyleMedium2" defaultPivotStyle="PivotStyleLight16"/>
  <colors>
    <mruColors>
      <color rgb="FFFF5050"/>
      <color rgb="FFFF7C80"/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7DB8A-A078-4B46-8D07-586A68B03DF0}">
  <sheetPr>
    <pageSetUpPr fitToPage="1"/>
  </sheetPr>
  <dimension ref="A1:S53"/>
  <sheetViews>
    <sheetView tabSelected="1" zoomScale="130" zoomScaleNormal="130" workbookViewId="0">
      <selection activeCell="H4" sqref="H4"/>
    </sheetView>
  </sheetViews>
  <sheetFormatPr baseColWidth="10" defaultRowHeight="11.25" x14ac:dyDescent="0.2"/>
  <cols>
    <col min="1" max="1" width="2.42578125" style="1" customWidth="1"/>
    <col min="2" max="2" width="2.5703125" style="1" bestFit="1" customWidth="1"/>
    <col min="3" max="3" width="34.7109375" style="1" customWidth="1"/>
    <col min="4" max="4" width="18.42578125" style="1" bestFit="1" customWidth="1"/>
    <col min="5" max="5" width="7.28515625" style="3" bestFit="1" customWidth="1"/>
    <col min="6" max="6" width="9.5703125" style="3" bestFit="1" customWidth="1"/>
    <col min="7" max="7" width="11.7109375" style="4" customWidth="1"/>
    <col min="8" max="8" width="11.5703125" style="1" customWidth="1"/>
    <col min="9" max="9" width="11.28515625" style="1" customWidth="1"/>
    <col min="10" max="10" width="10.7109375" style="1" customWidth="1"/>
    <col min="11" max="11" width="11.42578125" style="5" customWidth="1"/>
    <col min="12" max="12" width="9.42578125" style="1" customWidth="1"/>
    <col min="13" max="13" width="11.7109375" style="5" customWidth="1"/>
    <col min="14" max="14" width="9.5703125" style="1" customWidth="1"/>
    <col min="15" max="15" width="6.7109375" style="1" customWidth="1"/>
    <col min="16" max="16" width="14.85546875" style="1" bestFit="1" customWidth="1"/>
    <col min="17" max="16384" width="11.42578125" style="1"/>
  </cols>
  <sheetData>
    <row r="1" spans="1:18" x14ac:dyDescent="0.2">
      <c r="C1" s="2" t="s">
        <v>24</v>
      </c>
    </row>
    <row r="2" spans="1:18" ht="12" x14ac:dyDescent="0.2">
      <c r="C2" s="2" t="s">
        <v>25</v>
      </c>
      <c r="J2" s="6" t="s">
        <v>26</v>
      </c>
    </row>
    <row r="3" spans="1:18" ht="12" hidden="1" customHeight="1" x14ac:dyDescent="0.2">
      <c r="C3" s="2"/>
      <c r="H3" s="7">
        <v>0.85</v>
      </c>
      <c r="I3" s="7">
        <v>0.15</v>
      </c>
      <c r="J3" s="7">
        <v>0.21</v>
      </c>
      <c r="L3" s="8"/>
    </row>
    <row r="4" spans="1:18" x14ac:dyDescent="0.2">
      <c r="C4" s="2" t="s">
        <v>27</v>
      </c>
      <c r="H4" s="7"/>
      <c r="I4" s="7"/>
      <c r="J4" s="7"/>
      <c r="L4" s="8"/>
    </row>
    <row r="5" spans="1:18" x14ac:dyDescent="0.2">
      <c r="C5" s="2" t="s">
        <v>68</v>
      </c>
      <c r="H5" s="9"/>
      <c r="I5" s="7"/>
      <c r="J5" s="7"/>
      <c r="L5" s="8"/>
    </row>
    <row r="6" spans="1:18" ht="5.25" customHeight="1" thickBot="1" x14ac:dyDescent="0.25"/>
    <row r="7" spans="1:18" s="10" customFormat="1" ht="23.25" thickBot="1" x14ac:dyDescent="0.25">
      <c r="B7" s="117" t="s">
        <v>2</v>
      </c>
      <c r="C7" s="118" t="s">
        <v>15</v>
      </c>
      <c r="D7" s="118" t="s">
        <v>28</v>
      </c>
      <c r="E7" s="119" t="s">
        <v>29</v>
      </c>
      <c r="F7" s="119" t="s">
        <v>30</v>
      </c>
      <c r="G7" s="119" t="s">
        <v>31</v>
      </c>
      <c r="H7" s="119" t="s">
        <v>0</v>
      </c>
      <c r="I7" s="119" t="s">
        <v>32</v>
      </c>
      <c r="J7" s="119" t="s">
        <v>33</v>
      </c>
      <c r="K7" s="119" t="s">
        <v>34</v>
      </c>
      <c r="L7" s="119" t="s">
        <v>35</v>
      </c>
      <c r="M7" s="120" t="s">
        <v>36</v>
      </c>
      <c r="N7" s="11" t="s">
        <v>37</v>
      </c>
      <c r="P7" s="126"/>
      <c r="Q7" s="126"/>
      <c r="R7" s="126"/>
    </row>
    <row r="8" spans="1:18" s="10" customFormat="1" ht="13.5" customHeight="1" x14ac:dyDescent="0.2">
      <c r="A8" s="145"/>
      <c r="B8" s="164">
        <v>1</v>
      </c>
      <c r="C8" s="124" t="s">
        <v>38</v>
      </c>
      <c r="D8" s="12" t="s">
        <v>23</v>
      </c>
      <c r="E8" s="13">
        <v>3.99</v>
      </c>
      <c r="F8" s="14">
        <f>+G8/E8</f>
        <v>34124.82693476235</v>
      </c>
      <c r="G8" s="14">
        <f>SUM(H8:J8)</f>
        <v>136158.05946970178</v>
      </c>
      <c r="H8" s="14">
        <v>95648.22359441861</v>
      </c>
      <c r="I8" s="14">
        <v>16879.098281367988</v>
      </c>
      <c r="J8" s="14">
        <v>23630.737593915186</v>
      </c>
      <c r="K8" s="146" t="s">
        <v>39</v>
      </c>
      <c r="L8" s="146" t="s">
        <v>69</v>
      </c>
      <c r="M8" s="176" t="s">
        <v>67</v>
      </c>
      <c r="N8" s="172"/>
      <c r="P8" s="126"/>
      <c r="Q8" s="126"/>
      <c r="R8" s="126"/>
    </row>
    <row r="9" spans="1:18" s="10" customFormat="1" ht="13.5" customHeight="1" x14ac:dyDescent="0.2">
      <c r="A9" s="145"/>
      <c r="B9" s="165"/>
      <c r="C9" s="66" t="s">
        <v>41</v>
      </c>
      <c r="D9" s="16" t="s">
        <v>42</v>
      </c>
      <c r="E9" s="17">
        <v>1</v>
      </c>
      <c r="F9" s="15">
        <f>+G9/E9</f>
        <v>338800</v>
      </c>
      <c r="G9" s="15">
        <f>SUM(H9:J9)</f>
        <v>338800</v>
      </c>
      <c r="H9" s="15">
        <v>238000</v>
      </c>
      <c r="I9" s="15">
        <v>42000</v>
      </c>
      <c r="J9" s="15">
        <v>58800</v>
      </c>
      <c r="K9" s="147"/>
      <c r="L9" s="147"/>
      <c r="M9" s="177"/>
      <c r="N9" s="172"/>
      <c r="P9" s="126"/>
      <c r="Q9" s="126"/>
      <c r="R9" s="126"/>
    </row>
    <row r="10" spans="1:18" s="10" customFormat="1" ht="13.5" customHeight="1" x14ac:dyDescent="0.2">
      <c r="A10" s="145"/>
      <c r="B10" s="165"/>
      <c r="C10" s="66" t="s">
        <v>43</v>
      </c>
      <c r="D10" s="16" t="s">
        <v>44</v>
      </c>
      <c r="E10" s="17">
        <v>1</v>
      </c>
      <c r="F10" s="15">
        <f>+G10/E10</f>
        <v>58314.74</v>
      </c>
      <c r="G10" s="15">
        <f>SUM(H10:J10)</f>
        <v>58314.74</v>
      </c>
      <c r="H10" s="15">
        <v>40964.9</v>
      </c>
      <c r="I10" s="15">
        <v>7229.0999999999995</v>
      </c>
      <c r="J10" s="15">
        <v>10120.74</v>
      </c>
      <c r="K10" s="147"/>
      <c r="L10" s="147"/>
      <c r="M10" s="177"/>
      <c r="N10" s="172"/>
      <c r="P10" s="126"/>
      <c r="Q10" s="126"/>
      <c r="R10" s="126"/>
    </row>
    <row r="11" spans="1:18" s="10" customFormat="1" ht="13.5" customHeight="1" x14ac:dyDescent="0.2">
      <c r="A11" s="145"/>
      <c r="B11" s="165"/>
      <c r="C11" s="65" t="s">
        <v>45</v>
      </c>
      <c r="D11" s="20" t="s">
        <v>3</v>
      </c>
      <c r="E11" s="21">
        <v>12.492000000000001</v>
      </c>
      <c r="F11" s="15">
        <f>+G11/E11</f>
        <v>150470.92432458035</v>
      </c>
      <c r="G11" s="15">
        <f>SUM(H11:J11)</f>
        <v>1879682.7866626577</v>
      </c>
      <c r="H11" s="15">
        <v>1320438.3212093052</v>
      </c>
      <c r="I11" s="15">
        <v>233018.52727223031</v>
      </c>
      <c r="J11" s="15">
        <v>326225.93818112242</v>
      </c>
      <c r="K11" s="147"/>
      <c r="L11" s="147"/>
      <c r="M11" s="177"/>
      <c r="N11" s="172"/>
      <c r="P11" s="126"/>
      <c r="Q11" s="126"/>
      <c r="R11" s="126"/>
    </row>
    <row r="12" spans="1:18" s="10" customFormat="1" ht="13.5" customHeight="1" thickBot="1" x14ac:dyDescent="0.25">
      <c r="A12" s="145"/>
      <c r="B12" s="165"/>
      <c r="C12" s="66" t="s">
        <v>7</v>
      </c>
      <c r="D12" s="17" t="s">
        <v>3</v>
      </c>
      <c r="E12" s="26">
        <v>12.492000000000001</v>
      </c>
      <c r="F12" s="27">
        <f>+G12/E12</f>
        <v>150630.90164303273</v>
      </c>
      <c r="G12" s="52">
        <f>SUM(H12:J12)</f>
        <v>1881681.223324765</v>
      </c>
      <c r="H12" s="52">
        <v>1321842.1816744215</v>
      </c>
      <c r="I12" s="52">
        <v>233266.2673543097</v>
      </c>
      <c r="J12" s="52">
        <v>326572.77429603355</v>
      </c>
      <c r="K12" s="147"/>
      <c r="L12" s="147"/>
      <c r="M12" s="177"/>
      <c r="N12" s="172"/>
      <c r="P12" s="126"/>
      <c r="Q12" s="126"/>
      <c r="R12" s="126"/>
    </row>
    <row r="13" spans="1:18" s="10" customFormat="1" ht="13.5" customHeight="1" thickBot="1" x14ac:dyDescent="0.25">
      <c r="B13" s="166"/>
      <c r="C13" s="90" t="s">
        <v>1</v>
      </c>
      <c r="D13" s="22"/>
      <c r="E13" s="23"/>
      <c r="F13" s="24"/>
      <c r="G13" s="25">
        <f>SUM(G8:G12)</f>
        <v>4294636.8094571251</v>
      </c>
      <c r="H13" s="60">
        <f>SUM(H8:H12)</f>
        <v>3016893.6264781454</v>
      </c>
      <c r="I13" s="60">
        <f>SUM(I8:I12)</f>
        <v>532392.99290790805</v>
      </c>
      <c r="J13" s="71">
        <f>SUM(J8:J12)</f>
        <v>745350.19007107115</v>
      </c>
      <c r="K13" s="174"/>
      <c r="L13" s="175"/>
      <c r="M13" s="178"/>
      <c r="N13" s="172"/>
      <c r="P13" s="126"/>
      <c r="Q13" s="126"/>
      <c r="R13" s="126"/>
    </row>
    <row r="14" spans="1:18" s="5" customFormat="1" x14ac:dyDescent="0.2">
      <c r="A14" s="154"/>
      <c r="B14" s="165">
        <v>2</v>
      </c>
      <c r="C14" s="121" t="s">
        <v>4</v>
      </c>
      <c r="D14" s="122" t="s">
        <v>23</v>
      </c>
      <c r="E14" s="123">
        <v>17.809999999999999</v>
      </c>
      <c r="F14" s="18">
        <f>+G14/E14</f>
        <v>49712.799071874899</v>
      </c>
      <c r="G14" s="18">
        <f>SUM(H14:J14)</f>
        <v>885384.95147009182</v>
      </c>
      <c r="H14" s="18">
        <v>621964.63533022976</v>
      </c>
      <c r="I14" s="18">
        <v>109758.46505827583</v>
      </c>
      <c r="J14" s="18">
        <v>153661.85108158618</v>
      </c>
      <c r="K14" s="158" t="s">
        <v>61</v>
      </c>
      <c r="L14" s="158" t="s">
        <v>62</v>
      </c>
      <c r="M14" s="179" t="s">
        <v>67</v>
      </c>
      <c r="N14" s="173"/>
      <c r="P14" s="127"/>
      <c r="Q14" s="132"/>
      <c r="R14" s="127"/>
    </row>
    <row r="15" spans="1:18" s="5" customFormat="1" ht="12.75" customHeight="1" x14ac:dyDescent="0.2">
      <c r="A15" s="154"/>
      <c r="B15" s="165"/>
      <c r="C15" s="65" t="s">
        <v>46</v>
      </c>
      <c r="D15" s="20" t="s">
        <v>3</v>
      </c>
      <c r="E15" s="21">
        <v>14</v>
      </c>
      <c r="F15" s="15">
        <f t="shared" ref="F15" si="0">+G15/E15</f>
        <v>219235.47691780765</v>
      </c>
      <c r="G15" s="15">
        <f t="shared" ref="G15" si="1">SUM(H15:J15)</f>
        <v>3069296.676849307</v>
      </c>
      <c r="H15" s="15">
        <v>2156117.5002660421</v>
      </c>
      <c r="I15" s="15">
        <v>380491.32357636036</v>
      </c>
      <c r="J15" s="15">
        <v>532687.85300690448</v>
      </c>
      <c r="K15" s="147"/>
      <c r="L15" s="147"/>
      <c r="M15" s="177"/>
      <c r="N15" s="173"/>
      <c r="P15" s="127"/>
      <c r="Q15" s="127"/>
      <c r="R15" s="127"/>
    </row>
    <row r="16" spans="1:18" s="5" customFormat="1" ht="12.75" customHeight="1" x14ac:dyDescent="0.2">
      <c r="A16" s="154"/>
      <c r="B16" s="165"/>
      <c r="C16" s="66" t="s">
        <v>6</v>
      </c>
      <c r="D16" s="17" t="s">
        <v>3</v>
      </c>
      <c r="E16" s="26">
        <v>11.212</v>
      </c>
      <c r="F16" s="27">
        <f>+G16/E16</f>
        <v>229950.49887824897</v>
      </c>
      <c r="G16" s="27">
        <f>SUM(H16:J16)</f>
        <v>2578204.9934229273</v>
      </c>
      <c r="H16" s="27">
        <v>1811135.7391813952</v>
      </c>
      <c r="I16" s="27">
        <v>319612.18926730502</v>
      </c>
      <c r="J16" s="27">
        <v>447457.06497422705</v>
      </c>
      <c r="K16" s="147"/>
      <c r="L16" s="147"/>
      <c r="M16" s="177"/>
      <c r="N16" s="173"/>
      <c r="P16" s="127"/>
      <c r="Q16" s="127"/>
      <c r="R16" s="127"/>
    </row>
    <row r="17" spans="1:18" s="4" customFormat="1" ht="13.5" customHeight="1" thickBot="1" x14ac:dyDescent="0.25">
      <c r="A17" s="154"/>
      <c r="B17" s="165"/>
      <c r="C17" s="66" t="s">
        <v>8</v>
      </c>
      <c r="D17" s="17" t="s">
        <v>3</v>
      </c>
      <c r="E17" s="26">
        <v>12.579000000000001</v>
      </c>
      <c r="F17" s="27">
        <f>+G17/E17</f>
        <v>229950.49887824897</v>
      </c>
      <c r="G17" s="52">
        <f>SUM(H17:J17)</f>
        <v>2892547.3253894937</v>
      </c>
      <c r="H17" s="52">
        <v>2031954.7327116278</v>
      </c>
      <c r="I17" s="52">
        <v>358580.24694911082</v>
      </c>
      <c r="J17" s="52">
        <v>502012.34572875511</v>
      </c>
      <c r="K17" s="147"/>
      <c r="L17" s="147"/>
      <c r="M17" s="177"/>
      <c r="N17" s="173"/>
      <c r="P17" s="127"/>
      <c r="Q17" s="127"/>
      <c r="R17" s="127"/>
    </row>
    <row r="18" spans="1:18" ht="12" thickBot="1" x14ac:dyDescent="0.25">
      <c r="B18" s="166"/>
      <c r="C18" s="109" t="s">
        <v>1</v>
      </c>
      <c r="D18" s="109"/>
      <c r="E18" s="109"/>
      <c r="F18" s="110"/>
      <c r="G18" s="111">
        <f>SUM(G14:G17)</f>
        <v>9425433.94713182</v>
      </c>
      <c r="H18" s="29">
        <f>SUM(H14:H17)</f>
        <v>6621172.6074892953</v>
      </c>
      <c r="I18" s="29">
        <f t="shared" ref="I18:J18" si="2">SUM(I14:I17)</f>
        <v>1168442.224851052</v>
      </c>
      <c r="J18" s="30">
        <f t="shared" si="2"/>
        <v>1635819.1147914729</v>
      </c>
      <c r="K18" s="112"/>
      <c r="L18" s="98"/>
      <c r="M18" s="113"/>
      <c r="N18" s="173"/>
      <c r="P18" s="129"/>
      <c r="Q18" s="129"/>
      <c r="R18" s="129"/>
    </row>
    <row r="19" spans="1:18" s="28" customFormat="1" ht="34.5" thickBot="1" x14ac:dyDescent="0.25">
      <c r="B19" s="114">
        <v>3</v>
      </c>
      <c r="C19" s="115" t="s">
        <v>47</v>
      </c>
      <c r="D19" s="47" t="s">
        <v>48</v>
      </c>
      <c r="E19" s="47">
        <v>1</v>
      </c>
      <c r="F19" s="48">
        <f>+G19/E19</f>
        <v>508200</v>
      </c>
      <c r="G19" s="70">
        <f>SUM(H19:J19)</f>
        <v>508200</v>
      </c>
      <c r="H19" s="60">
        <v>357000</v>
      </c>
      <c r="I19" s="60">
        <v>63000</v>
      </c>
      <c r="J19" s="71">
        <v>88200</v>
      </c>
      <c r="K19" s="31" t="s">
        <v>39</v>
      </c>
      <c r="L19" s="32" t="s">
        <v>62</v>
      </c>
      <c r="M19" s="116" t="s">
        <v>40</v>
      </c>
      <c r="N19" s="33"/>
      <c r="P19" s="127"/>
      <c r="Q19" s="127"/>
      <c r="R19" s="127"/>
    </row>
    <row r="20" spans="1:18" x14ac:dyDescent="0.2">
      <c r="B20" s="180">
        <f t="shared" ref="B20" si="3">B19+1</f>
        <v>4</v>
      </c>
      <c r="C20" s="105" t="s">
        <v>16</v>
      </c>
      <c r="D20" s="34" t="s">
        <v>50</v>
      </c>
      <c r="E20" s="35">
        <v>17760</v>
      </c>
      <c r="F20" s="36">
        <f>+G20/E20</f>
        <v>61.311080711354322</v>
      </c>
      <c r="G20" s="36">
        <f>SUM(H20:J20)</f>
        <v>1088884.7934336527</v>
      </c>
      <c r="H20" s="14">
        <v>764919.06976744195</v>
      </c>
      <c r="I20" s="14">
        <v>134985.71819425444</v>
      </c>
      <c r="J20" s="14">
        <v>188980.00547195625</v>
      </c>
      <c r="K20" s="146" t="s">
        <v>51</v>
      </c>
      <c r="L20" s="146" t="s">
        <v>49</v>
      </c>
      <c r="M20" s="183" t="s">
        <v>40</v>
      </c>
      <c r="N20" s="186"/>
      <c r="O20" s="37"/>
      <c r="P20" s="127"/>
      <c r="Q20" s="132"/>
      <c r="R20" s="127"/>
    </row>
    <row r="21" spans="1:18" x14ac:dyDescent="0.2">
      <c r="B21" s="168"/>
      <c r="C21" s="67" t="s">
        <v>52</v>
      </c>
      <c r="D21" s="41" t="s">
        <v>50</v>
      </c>
      <c r="E21" s="42">
        <v>240</v>
      </c>
      <c r="F21" s="40">
        <f>+G21/E21</f>
        <v>99.921833105335153</v>
      </c>
      <c r="G21" s="40">
        <f>SUM(H21:J21)</f>
        <v>23981.239945280438</v>
      </c>
      <c r="H21" s="15">
        <v>16846.325581395351</v>
      </c>
      <c r="I21" s="15">
        <v>2972.8809849521208</v>
      </c>
      <c r="J21" s="15">
        <v>4162.0333789329688</v>
      </c>
      <c r="K21" s="147"/>
      <c r="L21" s="147"/>
      <c r="M21" s="184"/>
      <c r="N21" s="142"/>
      <c r="O21" s="37"/>
      <c r="P21" s="129"/>
      <c r="Q21" s="129"/>
      <c r="R21" s="129"/>
    </row>
    <row r="22" spans="1:18" ht="12" thickBot="1" x14ac:dyDescent="0.25">
      <c r="B22" s="168"/>
      <c r="C22" s="67" t="s">
        <v>17</v>
      </c>
      <c r="D22" s="41" t="s">
        <v>50</v>
      </c>
      <c r="E22" s="42">
        <v>12000</v>
      </c>
      <c r="F22" s="40">
        <f>+G22/E22</f>
        <v>58.397811217510259</v>
      </c>
      <c r="G22" s="43">
        <f>SUM(H22:J22)</f>
        <v>700773.73461012309</v>
      </c>
      <c r="H22" s="19">
        <v>492279.06976744183</v>
      </c>
      <c r="I22" s="19">
        <v>86872.777017783854</v>
      </c>
      <c r="J22" s="19">
        <v>121621.88782489739</v>
      </c>
      <c r="K22" s="148"/>
      <c r="L22" s="147"/>
      <c r="M22" s="162"/>
      <c r="N22" s="143"/>
      <c r="P22" s="129"/>
      <c r="Q22" s="129"/>
      <c r="R22" s="129"/>
    </row>
    <row r="23" spans="1:18" ht="12" thickBot="1" x14ac:dyDescent="0.25">
      <c r="B23" s="181"/>
      <c r="C23" s="106" t="s">
        <v>1</v>
      </c>
      <c r="D23" s="107"/>
      <c r="E23" s="107"/>
      <c r="F23" s="108"/>
      <c r="G23" s="45">
        <f>+G22+G20+G21</f>
        <v>1813639.7679890562</v>
      </c>
      <c r="H23" s="125">
        <f>SUM(H20:H22)</f>
        <v>1274044.4651162792</v>
      </c>
      <c r="I23" s="125">
        <f t="shared" ref="I23:J23" si="4">SUM(I20:I22)</f>
        <v>224831.37619699043</v>
      </c>
      <c r="J23" s="139">
        <f t="shared" si="4"/>
        <v>314763.92667578661</v>
      </c>
      <c r="K23" s="182"/>
      <c r="L23" s="175"/>
      <c r="M23" s="185"/>
      <c r="N23" s="144"/>
      <c r="P23" s="130"/>
      <c r="Q23" s="129"/>
      <c r="R23" s="129"/>
    </row>
    <row r="24" spans="1:18" ht="12.75" customHeight="1" x14ac:dyDescent="0.2">
      <c r="B24" s="167">
        <f>B20+1</f>
        <v>5</v>
      </c>
      <c r="C24" s="103" t="s">
        <v>18</v>
      </c>
      <c r="D24" s="38" t="s">
        <v>50</v>
      </c>
      <c r="E24" s="39">
        <v>120000</v>
      </c>
      <c r="F24" s="104">
        <v>2.5409999999999999</v>
      </c>
      <c r="G24" s="73">
        <f>SUM(H24:J24)</f>
        <v>304919.99999999994</v>
      </c>
      <c r="H24" s="18">
        <v>214199.99999999997</v>
      </c>
      <c r="I24" s="18">
        <v>37799.999999999993</v>
      </c>
      <c r="J24" s="18">
        <v>52919.999999999993</v>
      </c>
      <c r="K24" s="158" t="s">
        <v>51</v>
      </c>
      <c r="L24" s="158" t="s">
        <v>49</v>
      </c>
      <c r="M24" s="161" t="s">
        <v>40</v>
      </c>
      <c r="N24" s="142"/>
      <c r="P24" s="133"/>
      <c r="Q24" s="133"/>
      <c r="R24" s="133"/>
    </row>
    <row r="25" spans="1:18" x14ac:dyDescent="0.2">
      <c r="B25" s="168"/>
      <c r="C25" s="68" t="s">
        <v>19</v>
      </c>
      <c r="D25" s="41" t="s">
        <v>50</v>
      </c>
      <c r="E25" s="42">
        <v>120000</v>
      </c>
      <c r="F25" s="46">
        <v>2.6015000000000001</v>
      </c>
      <c r="G25" s="40">
        <f>SUM(H25:J25)</f>
        <v>311454</v>
      </c>
      <c r="H25" s="15">
        <v>218790</v>
      </c>
      <c r="I25" s="15">
        <v>38610</v>
      </c>
      <c r="J25" s="15">
        <v>54054</v>
      </c>
      <c r="K25" s="147"/>
      <c r="L25" s="147"/>
      <c r="M25" s="162"/>
      <c r="N25" s="143"/>
      <c r="P25" s="134"/>
      <c r="Q25" s="134"/>
      <c r="R25" s="134"/>
    </row>
    <row r="26" spans="1:18" ht="12" thickBot="1" x14ac:dyDescent="0.25">
      <c r="B26" s="168"/>
      <c r="C26" s="68" t="s">
        <v>20</v>
      </c>
      <c r="D26" s="41" t="s">
        <v>50</v>
      </c>
      <c r="E26" s="42">
        <v>120000</v>
      </c>
      <c r="F26" s="46">
        <v>2.6015000000000001</v>
      </c>
      <c r="G26" s="43">
        <f>SUM(H26:J26)</f>
        <v>311454</v>
      </c>
      <c r="H26" s="19">
        <v>218790</v>
      </c>
      <c r="I26" s="19">
        <v>38610</v>
      </c>
      <c r="J26" s="19">
        <v>54054</v>
      </c>
      <c r="K26" s="147"/>
      <c r="L26" s="147"/>
      <c r="M26" s="162"/>
      <c r="N26" s="143"/>
      <c r="P26" s="134"/>
      <c r="Q26" s="134"/>
      <c r="R26" s="134"/>
    </row>
    <row r="27" spans="1:18" ht="12" thickBot="1" x14ac:dyDescent="0.25">
      <c r="B27" s="169"/>
      <c r="C27" s="91" t="s">
        <v>1</v>
      </c>
      <c r="D27" s="98"/>
      <c r="E27" s="98"/>
      <c r="F27" s="99"/>
      <c r="G27" s="100">
        <f>SUM(G24:G26)</f>
        <v>927828</v>
      </c>
      <c r="H27" s="101">
        <f>SUM(H24:H26)</f>
        <v>651780</v>
      </c>
      <c r="I27" s="101">
        <f t="shared" ref="I27:J27" si="5">SUM(I24:I26)</f>
        <v>115020</v>
      </c>
      <c r="J27" s="102">
        <f t="shared" si="5"/>
        <v>161028</v>
      </c>
      <c r="K27" s="159"/>
      <c r="L27" s="170"/>
      <c r="M27" s="163"/>
      <c r="N27" s="171"/>
      <c r="O27" s="37"/>
      <c r="P27" s="131"/>
      <c r="Q27" s="129"/>
      <c r="R27" s="129"/>
    </row>
    <row r="28" spans="1:18" s="28" customFormat="1" ht="42" customHeight="1" thickBot="1" x14ac:dyDescent="0.25">
      <c r="B28" s="95">
        <v>6</v>
      </c>
      <c r="C28" s="96" t="s">
        <v>21</v>
      </c>
      <c r="D28" s="47" t="s">
        <v>50</v>
      </c>
      <c r="E28" s="47">
        <v>1</v>
      </c>
      <c r="F28" s="48">
        <f>+G28/E28</f>
        <v>416108.09199069772</v>
      </c>
      <c r="G28" s="70">
        <f>SUM(H28:J28)</f>
        <v>416108.09199069772</v>
      </c>
      <c r="H28" s="49">
        <v>292307.33734883723</v>
      </c>
      <c r="I28" s="49">
        <v>51583.647767441864</v>
      </c>
      <c r="J28" s="72">
        <v>72217.106874418605</v>
      </c>
      <c r="K28" s="31" t="s">
        <v>63</v>
      </c>
      <c r="L28" s="32" t="s">
        <v>49</v>
      </c>
      <c r="M28" s="50" t="s">
        <v>40</v>
      </c>
      <c r="N28" s="33"/>
      <c r="P28" s="127"/>
      <c r="Q28" s="127"/>
      <c r="R28" s="127"/>
    </row>
    <row r="29" spans="1:18" s="28" customFormat="1" ht="36" customHeight="1" thickBot="1" x14ac:dyDescent="0.25">
      <c r="B29" s="95">
        <v>7</v>
      </c>
      <c r="C29" s="96" t="s">
        <v>22</v>
      </c>
      <c r="D29" s="47" t="s">
        <v>3</v>
      </c>
      <c r="E29" s="54">
        <v>7495.2</v>
      </c>
      <c r="F29" s="97">
        <f>+G29/E29</f>
        <v>18.870001014055283</v>
      </c>
      <c r="G29" s="70">
        <f>SUM(H29:J29)</f>
        <v>141434.43160054716</v>
      </c>
      <c r="H29" s="60">
        <f>99354.976744186-0.3</f>
        <v>99354.676744185999</v>
      </c>
      <c r="I29" s="60">
        <v>17533.23119015048</v>
      </c>
      <c r="J29" s="71">
        <v>24546.523666210673</v>
      </c>
      <c r="K29" s="31" t="s">
        <v>53</v>
      </c>
      <c r="L29" s="32" t="s">
        <v>49</v>
      </c>
      <c r="M29" s="50" t="s">
        <v>40</v>
      </c>
      <c r="N29" s="33"/>
      <c r="P29" s="137"/>
      <c r="Q29" s="137"/>
      <c r="R29" s="137"/>
    </row>
    <row r="30" spans="1:18" ht="12.75" customHeight="1" x14ac:dyDescent="0.2">
      <c r="A30" s="154"/>
      <c r="B30" s="155">
        <v>8</v>
      </c>
      <c r="C30" s="92" t="s">
        <v>5</v>
      </c>
      <c r="D30" s="93" t="s">
        <v>23</v>
      </c>
      <c r="E30" s="94">
        <v>12.581</v>
      </c>
      <c r="F30" s="69">
        <f>+G30/E30</f>
        <v>85120.166292749651</v>
      </c>
      <c r="G30" s="69">
        <f>SUM(H30:J30)</f>
        <v>1070896.8121290833</v>
      </c>
      <c r="H30" s="69">
        <v>752282.88455348834</v>
      </c>
      <c r="I30" s="69">
        <v>132755.80315649795</v>
      </c>
      <c r="J30" s="69">
        <v>185858.12441909712</v>
      </c>
      <c r="K30" s="158" t="s">
        <v>54</v>
      </c>
      <c r="L30" s="158" t="s">
        <v>66</v>
      </c>
      <c r="M30" s="161" t="s">
        <v>40</v>
      </c>
      <c r="N30" s="142"/>
      <c r="P30" s="129"/>
      <c r="Q30" s="129"/>
      <c r="R30" s="129"/>
    </row>
    <row r="31" spans="1:18" x14ac:dyDescent="0.2">
      <c r="A31" s="154"/>
      <c r="B31" s="156"/>
      <c r="C31" s="65" t="s">
        <v>55</v>
      </c>
      <c r="D31" s="20" t="s">
        <v>23</v>
      </c>
      <c r="E31" s="21">
        <v>17.277999999999999</v>
      </c>
      <c r="F31" s="15">
        <f>+G31/E31</f>
        <v>85120.166292749767</v>
      </c>
      <c r="G31" s="15">
        <f>SUM(H31:J31)</f>
        <v>1470706.2332061303</v>
      </c>
      <c r="H31" s="15">
        <v>1033140.7423348849</v>
      </c>
      <c r="I31" s="15">
        <v>182318.95452968558</v>
      </c>
      <c r="J31" s="15">
        <v>255246.53634155978</v>
      </c>
      <c r="K31" s="147"/>
      <c r="L31" s="148"/>
      <c r="M31" s="162"/>
      <c r="N31" s="143"/>
      <c r="P31" s="129"/>
      <c r="Q31" s="129"/>
      <c r="R31" s="129"/>
    </row>
    <row r="32" spans="1:18" x14ac:dyDescent="0.2">
      <c r="A32" s="154"/>
      <c r="B32" s="156"/>
      <c r="C32" s="66" t="s">
        <v>9</v>
      </c>
      <c r="D32" s="17" t="s">
        <v>3</v>
      </c>
      <c r="E32" s="26">
        <v>15.221</v>
      </c>
      <c r="F32" s="27">
        <f t="shared" ref="F32:F33" si="6">+G32/E32</f>
        <v>229950.49887824885</v>
      </c>
      <c r="G32" s="27">
        <f t="shared" ref="G32:G33" si="7">SUM(H32:J32)</f>
        <v>3500076.5434258259</v>
      </c>
      <c r="H32" s="27">
        <v>2458731.4561255798</v>
      </c>
      <c r="I32" s="27">
        <v>433893.78637510265</v>
      </c>
      <c r="J32" s="27">
        <v>607451.30092514365</v>
      </c>
      <c r="K32" s="147"/>
      <c r="L32" s="148"/>
      <c r="M32" s="162"/>
      <c r="N32" s="143"/>
      <c r="P32" s="129"/>
      <c r="Q32" s="129"/>
      <c r="R32" s="129"/>
    </row>
    <row r="33" spans="1:19" ht="12" thickBot="1" x14ac:dyDescent="0.25">
      <c r="A33" s="154"/>
      <c r="B33" s="156"/>
      <c r="C33" s="66" t="s">
        <v>10</v>
      </c>
      <c r="D33" s="17" t="s">
        <v>3</v>
      </c>
      <c r="E33" s="26">
        <v>14.814</v>
      </c>
      <c r="F33" s="27">
        <f t="shared" si="6"/>
        <v>229940.59523979895</v>
      </c>
      <c r="G33" s="52">
        <f t="shared" si="7"/>
        <v>3406339.9778823815</v>
      </c>
      <c r="H33" s="52">
        <v>2392883.4555372102</v>
      </c>
      <c r="I33" s="52">
        <v>422273.54847715498</v>
      </c>
      <c r="J33" s="52">
        <v>591182.97386801604</v>
      </c>
      <c r="K33" s="147"/>
      <c r="L33" s="148"/>
      <c r="M33" s="162"/>
      <c r="N33" s="143"/>
      <c r="P33" s="129"/>
      <c r="Q33" s="129"/>
      <c r="R33" s="129"/>
    </row>
    <row r="34" spans="1:19" ht="12" thickBot="1" x14ac:dyDescent="0.25">
      <c r="A34" s="154"/>
      <c r="B34" s="157"/>
      <c r="C34" s="76" t="s">
        <v>1</v>
      </c>
      <c r="D34" s="77"/>
      <c r="E34" s="77"/>
      <c r="F34" s="78"/>
      <c r="G34" s="79">
        <f>SUM(G30:G33)</f>
        <v>9448019.5666434206</v>
      </c>
      <c r="H34" s="101">
        <f>SUM(H30:H33)</f>
        <v>6637038.5385511639</v>
      </c>
      <c r="I34" s="101">
        <f t="shared" ref="I34" si="8">SUM(I30:I33)</f>
        <v>1171242.0925384411</v>
      </c>
      <c r="J34" s="102">
        <f>SUM(J30:J33)</f>
        <v>1639738.9355538166</v>
      </c>
      <c r="K34" s="159"/>
      <c r="L34" s="160"/>
      <c r="M34" s="163"/>
      <c r="N34" s="144"/>
      <c r="P34" s="138"/>
      <c r="Q34" s="135"/>
      <c r="R34" s="135"/>
      <c r="S34" s="135"/>
    </row>
    <row r="35" spans="1:19" s="4" customFormat="1" x14ac:dyDescent="0.2">
      <c r="A35" s="145"/>
      <c r="B35" s="164">
        <v>9</v>
      </c>
      <c r="C35" s="89" t="s">
        <v>11</v>
      </c>
      <c r="D35" s="84" t="s">
        <v>3</v>
      </c>
      <c r="E35" s="13">
        <v>18</v>
      </c>
      <c r="F35" s="51">
        <f>+G35/E35</f>
        <v>229959.81110047095</v>
      </c>
      <c r="G35" s="51">
        <f>SUM(H35:J35)</f>
        <v>4139276.5998084769</v>
      </c>
      <c r="H35" s="51">
        <v>2907762.23953488</v>
      </c>
      <c r="I35" s="51">
        <v>513130.98344733199</v>
      </c>
      <c r="J35" s="51">
        <v>718383.37682626501</v>
      </c>
      <c r="K35" s="146" t="s">
        <v>56</v>
      </c>
      <c r="L35" s="146" t="s">
        <v>64</v>
      </c>
      <c r="M35" s="149" t="s">
        <v>40</v>
      </c>
      <c r="N35" s="151"/>
      <c r="P35" s="128"/>
      <c r="Q35" s="128"/>
      <c r="R35" s="128"/>
    </row>
    <row r="36" spans="1:19" s="4" customFormat="1" x14ac:dyDescent="0.2">
      <c r="A36" s="145"/>
      <c r="B36" s="165"/>
      <c r="C36" s="66" t="s">
        <v>12</v>
      </c>
      <c r="D36" s="16" t="s">
        <v>3</v>
      </c>
      <c r="E36" s="21">
        <v>17.876999999999999</v>
      </c>
      <c r="F36" s="27">
        <f>+G36/E36</f>
        <v>229950.50782829683</v>
      </c>
      <c r="G36" s="27">
        <f>SUM(H36:J36)</f>
        <v>4110825.2284464622</v>
      </c>
      <c r="H36" s="27">
        <v>2887769.8361814003</v>
      </c>
      <c r="I36" s="27">
        <v>509606.41344377602</v>
      </c>
      <c r="J36" s="27">
        <v>713448.97882128588</v>
      </c>
      <c r="K36" s="147"/>
      <c r="L36" s="148"/>
      <c r="M36" s="150"/>
      <c r="N36" s="152"/>
      <c r="P36" s="128"/>
      <c r="Q36" s="128"/>
      <c r="R36" s="128"/>
    </row>
    <row r="37" spans="1:19" s="4" customFormat="1" x14ac:dyDescent="0.2">
      <c r="A37" s="145"/>
      <c r="B37" s="165"/>
      <c r="C37" s="66" t="s">
        <v>13</v>
      </c>
      <c r="D37" s="16" t="s">
        <v>3</v>
      </c>
      <c r="E37" s="21">
        <v>15</v>
      </c>
      <c r="F37" s="27">
        <f>+G37/E37</f>
        <v>229950.49882006383</v>
      </c>
      <c r="G37" s="27">
        <f>SUM(H37:J37)</f>
        <v>3449257.4823009577</v>
      </c>
      <c r="H37" s="27">
        <v>2423032.1162790698</v>
      </c>
      <c r="I37" s="27">
        <v>427593.902</v>
      </c>
      <c r="J37" s="27">
        <v>598631.46402188786</v>
      </c>
      <c r="K37" s="147"/>
      <c r="L37" s="148"/>
      <c r="M37" s="150"/>
      <c r="N37" s="152"/>
      <c r="P37" s="128"/>
      <c r="Q37" s="128"/>
      <c r="R37" s="128"/>
    </row>
    <row r="38" spans="1:19" s="4" customFormat="1" ht="12" thickBot="1" x14ac:dyDescent="0.25">
      <c r="A38" s="145"/>
      <c r="B38" s="165"/>
      <c r="C38" s="66" t="s">
        <v>14</v>
      </c>
      <c r="D38" s="16" t="s">
        <v>3</v>
      </c>
      <c r="E38" s="21">
        <v>15.366</v>
      </c>
      <c r="F38" s="27">
        <f>+G38/E38</f>
        <v>229949.16476397077</v>
      </c>
      <c r="G38" s="52">
        <f>SUM(H38:J38)</f>
        <v>3533398.8657631748</v>
      </c>
      <c r="H38" s="52">
        <v>2482134.0999162798</v>
      </c>
      <c r="I38" s="52">
        <v>438026.69410287298</v>
      </c>
      <c r="J38" s="52">
        <v>613238.07174402184</v>
      </c>
      <c r="K38" s="147"/>
      <c r="L38" s="148"/>
      <c r="M38" s="150"/>
      <c r="N38" s="153"/>
      <c r="P38" s="128"/>
      <c r="Q38" s="128"/>
      <c r="R38" s="128"/>
    </row>
    <row r="39" spans="1:19" s="4" customFormat="1" ht="12" thickBot="1" x14ac:dyDescent="0.25">
      <c r="B39" s="166"/>
      <c r="C39" s="90" t="s">
        <v>1</v>
      </c>
      <c r="D39" s="22"/>
      <c r="E39" s="85"/>
      <c r="F39" s="86"/>
      <c r="G39" s="45">
        <f>SUM(G35:G38)</f>
        <v>15232758.176319072</v>
      </c>
      <c r="H39" s="125">
        <f>SUM(H35:H38)</f>
        <v>10700698.29191163</v>
      </c>
      <c r="I39" s="125">
        <f t="shared" ref="I39:J39" si="9">SUM(I35:I38)</f>
        <v>1888357.9929939811</v>
      </c>
      <c r="J39" s="139">
        <f t="shared" si="9"/>
        <v>2643701.8914134605</v>
      </c>
      <c r="K39" s="87"/>
      <c r="L39" s="74"/>
      <c r="M39" s="63"/>
      <c r="N39" s="53"/>
      <c r="P39" s="136"/>
      <c r="Q39" s="136"/>
      <c r="R39" s="136"/>
      <c r="S39" s="136"/>
    </row>
    <row r="40" spans="1:19" s="4" customFormat="1" ht="36" customHeight="1" thickBot="1" x14ac:dyDescent="0.25">
      <c r="B40" s="88">
        <v>10</v>
      </c>
      <c r="C40" s="80" t="s">
        <v>57</v>
      </c>
      <c r="D40" s="62" t="s">
        <v>57</v>
      </c>
      <c r="E40" s="81">
        <v>1</v>
      </c>
      <c r="F40" s="82">
        <f>+G40</f>
        <v>150000</v>
      </c>
      <c r="G40" s="75">
        <f>+H40</f>
        <v>150000</v>
      </c>
      <c r="H40" s="75">
        <v>150000</v>
      </c>
      <c r="I40" s="75"/>
      <c r="J40" s="75"/>
      <c r="K40" s="61" t="s">
        <v>63</v>
      </c>
      <c r="L40" s="61" t="s">
        <v>65</v>
      </c>
      <c r="M40" s="83" t="s">
        <v>40</v>
      </c>
      <c r="N40" s="55"/>
      <c r="P40" s="128"/>
      <c r="Q40" s="128"/>
      <c r="R40" s="128"/>
    </row>
    <row r="41" spans="1:19" x14ac:dyDescent="0.2">
      <c r="I41" s="59"/>
      <c r="P41" s="129"/>
      <c r="Q41" s="129"/>
      <c r="R41" s="129"/>
    </row>
    <row r="42" spans="1:19" x14ac:dyDescent="0.2">
      <c r="G42" s="56"/>
      <c r="H42" s="44"/>
      <c r="I42" s="44"/>
      <c r="J42" s="44"/>
      <c r="P42" s="129"/>
      <c r="Q42" s="129"/>
      <c r="R42" s="129"/>
    </row>
    <row r="43" spans="1:19" x14ac:dyDescent="0.2">
      <c r="G43" s="56"/>
      <c r="H43" s="56"/>
      <c r="I43" s="56"/>
      <c r="J43" s="56"/>
      <c r="P43" s="129"/>
      <c r="Q43" s="129"/>
      <c r="R43" s="129"/>
    </row>
    <row r="44" spans="1:19" x14ac:dyDescent="0.2">
      <c r="G44" s="56"/>
      <c r="H44" s="44"/>
      <c r="I44" s="44"/>
      <c r="J44" s="44"/>
      <c r="K44" s="64"/>
      <c r="P44" s="129"/>
      <c r="Q44" s="129"/>
      <c r="R44" s="129"/>
    </row>
    <row r="45" spans="1:19" x14ac:dyDescent="0.2">
      <c r="G45" s="56"/>
      <c r="H45" s="141"/>
      <c r="I45" s="140"/>
      <c r="J45" s="140"/>
    </row>
    <row r="46" spans="1:19" hidden="1" x14ac:dyDescent="0.2">
      <c r="G46" s="56"/>
    </row>
    <row r="47" spans="1:19" hidden="1" x14ac:dyDescent="0.2">
      <c r="D47" s="57"/>
    </row>
    <row r="48" spans="1:19" hidden="1" x14ac:dyDescent="0.2">
      <c r="C48" s="1" t="s">
        <v>58</v>
      </c>
      <c r="D48" s="58"/>
    </row>
    <row r="49" spans="3:8" hidden="1" x14ac:dyDescent="0.2">
      <c r="C49" s="1" t="s">
        <v>59</v>
      </c>
      <c r="D49" s="58"/>
    </row>
    <row r="50" spans="3:8" hidden="1" x14ac:dyDescent="0.2">
      <c r="C50" s="1" t="s">
        <v>60</v>
      </c>
      <c r="D50" s="58"/>
    </row>
    <row r="51" spans="3:8" hidden="1" x14ac:dyDescent="0.2"/>
    <row r="52" spans="3:8" hidden="1" x14ac:dyDescent="0.2"/>
    <row r="53" spans="3:8" x14ac:dyDescent="0.2">
      <c r="D53" s="3"/>
      <c r="H53" s="44"/>
    </row>
  </sheetData>
  <mergeCells count="33">
    <mergeCell ref="B20:B23"/>
    <mergeCell ref="K20:K23"/>
    <mergeCell ref="L20:L23"/>
    <mergeCell ref="M20:M23"/>
    <mergeCell ref="N20:N23"/>
    <mergeCell ref="A8:A12"/>
    <mergeCell ref="N8:N18"/>
    <mergeCell ref="A14:A17"/>
    <mergeCell ref="K8:K13"/>
    <mergeCell ref="L8:L13"/>
    <mergeCell ref="M8:M13"/>
    <mergeCell ref="K14:K17"/>
    <mergeCell ref="L14:L17"/>
    <mergeCell ref="M14:M17"/>
    <mergeCell ref="B8:B13"/>
    <mergeCell ref="B14:B18"/>
    <mergeCell ref="B24:B27"/>
    <mergeCell ref="K24:K27"/>
    <mergeCell ref="L24:L27"/>
    <mergeCell ref="M24:M27"/>
    <mergeCell ref="N24:N27"/>
    <mergeCell ref="N30:N34"/>
    <mergeCell ref="A35:A38"/>
    <mergeCell ref="K35:K38"/>
    <mergeCell ref="L35:L38"/>
    <mergeCell ref="M35:M38"/>
    <mergeCell ref="N35:N38"/>
    <mergeCell ref="A30:A34"/>
    <mergeCell ref="B30:B34"/>
    <mergeCell ref="K30:K34"/>
    <mergeCell ref="L30:L34"/>
    <mergeCell ref="M30:M34"/>
    <mergeCell ref="B35:B39"/>
  </mergeCells>
  <printOptions horizontalCentered="1" verticalCentered="1"/>
  <pageMargins left="0.11811023622047245" right="0.11811023622047245" top="0.11811023622047245" bottom="0.11811023622047245" header="0" footer="0"/>
  <pageSetup paperSize="9" scale="98" orientation="landscape" r:id="rId1"/>
  <ignoredErrors>
    <ignoredError sqref="G18 G23 G27 G34 G13" formula="1"/>
    <ignoredError sqref="H23:J23 I34" formula="1" formulaRange="1"/>
    <ignoredError sqref="H34 J3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39d8e1b-dccb-4e28-a532-ec4c102647e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E59BA1ABB5C45AA332DF5940E774A" ma:contentTypeVersion="18" ma:contentTypeDescription="Create a new document." ma:contentTypeScope="" ma:versionID="0f3ab4d849bd5f75a94ba93267b3085b">
  <xsd:schema xmlns:xsd="http://www.w3.org/2001/XMLSchema" xmlns:xs="http://www.w3.org/2001/XMLSchema" xmlns:p="http://schemas.microsoft.com/office/2006/metadata/properties" xmlns:ns3="439d8e1b-dccb-4e28-a532-ec4c102647e1" xmlns:ns4="847ad29c-9107-4f3b-b007-4ad7b5090b91" targetNamespace="http://schemas.microsoft.com/office/2006/metadata/properties" ma:root="true" ma:fieldsID="f203422ad4f640d7a450cc946d5e38d1" ns3:_="" ns4:_="">
    <xsd:import namespace="439d8e1b-dccb-4e28-a532-ec4c102647e1"/>
    <xsd:import namespace="847ad29c-9107-4f3b-b007-4ad7b5090b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d8e1b-dccb-4e28-a532-ec4c102647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ad29c-9107-4f3b-b007-4ad7b5090b91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0E99C6-77D3-469F-8EBB-FDEBD5F764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BDE135-AF19-4388-9CB5-6ADC755AAFD7}">
  <ds:schemaRefs>
    <ds:schemaRef ds:uri="http://purl.org/dc/elements/1.1/"/>
    <ds:schemaRef ds:uri="http://schemas.microsoft.com/office/2006/documentManagement/types"/>
    <ds:schemaRef ds:uri="http://www.w3.org/XML/1998/namespace"/>
    <ds:schemaRef ds:uri="847ad29c-9107-4f3b-b007-4ad7b5090b91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439d8e1b-dccb-4e28-a532-ec4c102647e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02382A-163C-405B-9B70-9C5AF60E06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9d8e1b-dccb-4e28-a532-ec4c102647e1"/>
    <ds:schemaRef ds:uri="847ad29c-9107-4f3b-b007-4ad7b5090b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PAC 2024</vt:lpstr>
      <vt:lpstr>'PAC 2024'!Área_de_impresión</vt:lpstr>
    </vt:vector>
  </TitlesOfParts>
  <Company>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</dc:creator>
  <cp:lastModifiedBy>Mantiñan, Patricio Rodolfo</cp:lastModifiedBy>
  <cp:lastPrinted>2024-04-08T12:42:42Z</cp:lastPrinted>
  <dcterms:created xsi:type="dcterms:W3CDTF">2010-09-14T15:04:27Z</dcterms:created>
  <dcterms:modified xsi:type="dcterms:W3CDTF">2024-04-08T12:59:18Z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0x010100995E59BA1ABB5C45AA332DF5940E774A</vt:lpwstr>
  </property>
</Properties>
</file>